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435" windowHeight="7740"/>
  </bookViews>
  <sheets>
    <sheet name="Porównanie 2 ofert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" i="1" l="1"/>
  <c r="K55" i="1"/>
  <c r="J55" i="1"/>
  <c r="K52" i="1"/>
  <c r="J52" i="1"/>
  <c r="K46" i="1"/>
  <c r="J46" i="1"/>
  <c r="M37" i="1"/>
  <c r="M34" i="1"/>
  <c r="N34" i="1"/>
  <c r="K34" i="1"/>
  <c r="J34" i="1"/>
  <c r="M33" i="1"/>
  <c r="N33" i="1"/>
  <c r="K33" i="1"/>
  <c r="J33" i="1"/>
  <c r="M32" i="1"/>
  <c r="N32" i="1"/>
  <c r="K32" i="1"/>
  <c r="J32" i="1"/>
  <c r="M31" i="1"/>
  <c r="N31" i="1"/>
  <c r="K31" i="1"/>
  <c r="J31" i="1"/>
  <c r="M30" i="1"/>
  <c r="N30" i="1"/>
  <c r="K30" i="1"/>
  <c r="J30" i="1"/>
  <c r="M28" i="1"/>
  <c r="N28" i="1"/>
  <c r="K28" i="1"/>
  <c r="J28" i="1"/>
  <c r="M27" i="1"/>
  <c r="N27" i="1"/>
  <c r="K27" i="1"/>
  <c r="J27" i="1"/>
  <c r="M26" i="1"/>
  <c r="N26" i="1"/>
  <c r="K26" i="1"/>
  <c r="J26" i="1"/>
  <c r="M25" i="1"/>
  <c r="N25" i="1"/>
  <c r="K25" i="1"/>
  <c r="J25" i="1"/>
  <c r="M23" i="1"/>
  <c r="N23" i="1"/>
  <c r="K23" i="1"/>
  <c r="J23" i="1"/>
  <c r="M22" i="1"/>
  <c r="N22" i="1"/>
  <c r="J22" i="1"/>
  <c r="K22" i="1" s="1"/>
  <c r="N21" i="1"/>
  <c r="M21" i="1" s="1"/>
  <c r="J21" i="1"/>
  <c r="K21" i="1" s="1"/>
  <c r="N20" i="1"/>
  <c r="M20" i="1"/>
  <c r="J20" i="1"/>
  <c r="K20" i="1" s="1"/>
  <c r="M19" i="1"/>
  <c r="N19" i="1"/>
  <c r="J19" i="1"/>
  <c r="K19" i="1" s="1"/>
  <c r="M18" i="1"/>
  <c r="N18" i="1"/>
  <c r="K18" i="1"/>
  <c r="J18" i="1"/>
  <c r="M17" i="1"/>
  <c r="N17" i="1"/>
  <c r="K17" i="1"/>
  <c r="J17" i="1"/>
  <c r="M16" i="1"/>
  <c r="N16" i="1"/>
  <c r="K16" i="1"/>
  <c r="J16" i="1"/>
  <c r="M15" i="1"/>
  <c r="N15" i="1"/>
  <c r="K15" i="1"/>
  <c r="J15" i="1"/>
  <c r="M14" i="1"/>
  <c r="N14" i="1"/>
  <c r="K14" i="1"/>
  <c r="J14" i="1"/>
  <c r="M13" i="1"/>
  <c r="N13" i="1"/>
  <c r="K13" i="1"/>
  <c r="J13" i="1"/>
  <c r="M12" i="1"/>
  <c r="N12" i="1"/>
  <c r="K12" i="1"/>
  <c r="J12" i="1"/>
  <c r="M11" i="1"/>
  <c r="N11" i="1"/>
  <c r="K11" i="1"/>
  <c r="J11" i="1"/>
  <c r="N10" i="1"/>
  <c r="M10" i="1" s="1"/>
  <c r="J10" i="1"/>
  <c r="K10" i="1" s="1"/>
  <c r="M9" i="1"/>
  <c r="N9" i="1"/>
  <c r="K9" i="1"/>
  <c r="J9" i="1"/>
  <c r="N8" i="1"/>
  <c r="M8" i="1" s="1"/>
  <c r="J8" i="1"/>
  <c r="K8" i="1" s="1"/>
  <c r="N7" i="1"/>
  <c r="M7" i="1" s="1"/>
  <c r="K7" i="1"/>
  <c r="J7" i="1"/>
  <c r="M6" i="1"/>
  <c r="N6" i="1"/>
  <c r="K6" i="1"/>
  <c r="J6" i="1"/>
  <c r="N5" i="1"/>
  <c r="M5" i="1" s="1"/>
  <c r="K5" i="1"/>
  <c r="J5" i="1"/>
  <c r="M4" i="1"/>
  <c r="N4" i="1"/>
  <c r="K4" i="1"/>
  <c r="J4" i="1"/>
  <c r="M3" i="1"/>
  <c r="N3" i="1"/>
  <c r="J3" i="1"/>
  <c r="K3" i="1" s="1"/>
  <c r="K37" i="1" s="1"/>
  <c r="J43" i="1" s="1"/>
  <c r="K43" i="1" s="1"/>
  <c r="K58" i="1" s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30" i="1"/>
  <c r="X31" i="1"/>
  <c r="X32" i="1"/>
  <c r="X33" i="1"/>
  <c r="X34" i="1"/>
  <c r="X35" i="1"/>
  <c r="X3" i="1"/>
  <c r="I30" i="1"/>
  <c r="I31" i="1"/>
  <c r="I32" i="1"/>
  <c r="I33" i="1"/>
  <c r="I34" i="1"/>
  <c r="I35" i="1"/>
  <c r="I24" i="1"/>
  <c r="I25" i="1"/>
  <c r="I26" i="1"/>
  <c r="I27" i="1"/>
  <c r="I2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<sst xmlns="http://schemas.openxmlformats.org/spreadsheetml/2006/main" count="126" uniqueCount="69">
  <si>
    <t>Śmierć Ubezpieczonego</t>
  </si>
  <si>
    <t>Śmierć Ubezpieczonego w wyniku nieszczęśliwego wypadku (wysokość świadczenia obejmuje świadczenie z tytułu zgonu ubezpieczonego)</t>
  </si>
  <si>
    <t>Śmierć Ubezpieczonego w wyniku wypadku komunikacyjnego</t>
  </si>
  <si>
    <t>Śmierć Ubezpieczonego w następstwie wypadku komunikacyjnego przy pracy</t>
  </si>
  <si>
    <t>Śmierć Ubezpieczonego w następstwie wypadku przy pracy</t>
  </si>
  <si>
    <t>Śmierć Ubezpieczonego w następstwie zawału serca lub udaru mózgu</t>
  </si>
  <si>
    <t>Trwały uszczerbek na zdrowiu spowodowany nieszczęśliwym wypadkiem (świadczenie za 1% uszczerbku)</t>
  </si>
  <si>
    <t>Trwały uszczerbek na zdrowiu spowodowany udarem mózgu lub zawałem serca (świadczenie za 1% uszczerbku)</t>
  </si>
  <si>
    <t>Niezdolność do pracy i samodzielnej egzystencji  w wyniku następstwa nieszczęśliwego wypadku - kwota jednorazowa</t>
  </si>
  <si>
    <t>Niezdolność do pracy i samodzielnej egzystencji  w następstwie choroby – kwota jednorazowa</t>
  </si>
  <si>
    <t>Poważne zachorowanie Ubezpieczonego</t>
  </si>
  <si>
    <t>Ubezpieczenie na wypadek operacji chirurgicznych</t>
  </si>
  <si>
    <t xml:space="preserve">Pobyt w Szpitalu Ubezpieczonego wskutek choroby  kwota za dzień pobytu </t>
  </si>
  <si>
    <t>Pakiet podstawowy</t>
  </si>
  <si>
    <t>Pobyt w Szpitalu Ubezpieczonego wskutek nieszczęśliwego wypadku - kwota za dzień pobytu</t>
  </si>
  <si>
    <t xml:space="preserve">Pobyt w Szpitalu Ubezpieczonego wskutek wypadku komunikacyjnego kwota za dzień pobytu </t>
  </si>
  <si>
    <t xml:space="preserve">Pobyt w Szpitalu Ubezpieczonego wskutek wypadku przy pracy - kwota za dzień pobytu </t>
  </si>
  <si>
    <t xml:space="preserve">Pobyt w Szpitalu Ubezpieczonego wskutek wypadku komunikacyjnego przy pracy kwota za dzień pobytu </t>
  </si>
  <si>
    <t>Pobyt w Szpitalu Ubezpieczonego (zakres rozszerzony) wskutek zawału serca lub udaru mózgu - kwota za dzień pobytu</t>
  </si>
  <si>
    <t>Pobyt Ubezpieczonego na OIOM –zasiłek jednorazowy</t>
  </si>
  <si>
    <t>Rekonwalescencja Ubezpieczonego – kwota za dzień pobytu</t>
  </si>
  <si>
    <t>Karta apteczna – kwota zasiłku jednorazowego</t>
  </si>
  <si>
    <t>Świadczenia rodzinne</t>
  </si>
  <si>
    <t>Śmierć małżonka</t>
  </si>
  <si>
    <t>Śmierć małżonka w następstwie nieszczęśliwego wypadku (wysokość świadczenia obejmuje świadczenie z tytułu zgonu małżonka)</t>
  </si>
  <si>
    <t>Poważne zachorowanie dziecka</t>
  </si>
  <si>
    <t>Leczenie specjalistyczne ubezpieczonego</t>
  </si>
  <si>
    <t>Śmierć rodziców i teściów</t>
  </si>
  <si>
    <t>Śmierć dziecka</t>
  </si>
  <si>
    <t>Urodzenie martwego dziecka</t>
  </si>
  <si>
    <t>Urodzenie się dziecka</t>
  </si>
  <si>
    <t>Osierocenie dziecka</t>
  </si>
  <si>
    <t xml:space="preserve">SKŁADKA MIESIĘCZNA NIE WYŻSZA NIŻ </t>
  </si>
  <si>
    <t>Wariant I</t>
  </si>
  <si>
    <t>Wariant II</t>
  </si>
  <si>
    <t>Wariant III</t>
  </si>
  <si>
    <t>Wariant IV</t>
  </si>
  <si>
    <t>Wariant V</t>
  </si>
  <si>
    <t>Waga pkt</t>
  </si>
  <si>
    <t>55 ZŁ</t>
  </si>
  <si>
    <t>65 ZŁ</t>
  </si>
  <si>
    <t>85 ZŁ</t>
  </si>
  <si>
    <t>100 ZŁ</t>
  </si>
  <si>
    <t>90 ZŁ</t>
  </si>
  <si>
    <t>Składka zaproponowana przez Wykonawcę</t>
  </si>
  <si>
    <t>Pobyt w Szpitalu Małżonka Ubezpieczonego (zakresrozszerzony) wskutek nieszczęśliwego wypadku - kwota za dzień pobytu</t>
  </si>
  <si>
    <t>Pobyt w Szpitalu Małżonka Ubezpieczonego (zakresrozszerzony) wskutek nieszczęśliwego wypadku -n kwota za dzień pobytu</t>
  </si>
  <si>
    <t>Compensa</t>
  </si>
  <si>
    <t>100 wypadek, 200 Oiom</t>
  </si>
  <si>
    <t>150 wypadek, 300 Oiom</t>
  </si>
  <si>
    <t>200 wypadek, 400 Oiom</t>
  </si>
  <si>
    <t>PZU</t>
  </si>
  <si>
    <t>200 wypadek , 400 Oiom</t>
  </si>
  <si>
    <t>SUMA ŚWIADCZEŃ COMPENSA</t>
  </si>
  <si>
    <t>SUMA ŚWIADCZEŃ PZU</t>
  </si>
  <si>
    <t>Wysokość świadczenia w Ofercie Compensa / maksymalna zaproponowana</t>
  </si>
  <si>
    <t>współ X Waga pkt</t>
  </si>
  <si>
    <t>Wysokość świadczenia w Ofercie PZU / maksymalna zaproponowana</t>
  </si>
  <si>
    <t xml:space="preserve">Suma PKT </t>
  </si>
  <si>
    <t>Współczynnik Z dla Compensy</t>
  </si>
  <si>
    <t>Współczynniik Z dla PZU</t>
  </si>
  <si>
    <t>PKT</t>
  </si>
  <si>
    <t>OCENA ZA WARUNKI UBEZPIECZENIA</t>
  </si>
  <si>
    <t>OCENA ZA CENĘ</t>
  </si>
  <si>
    <t>COMPENSA Cena</t>
  </si>
  <si>
    <t>PZU Cena</t>
  </si>
  <si>
    <t>Compensa Ilość Zdobytych punktów</t>
  </si>
  <si>
    <t>C+ Z</t>
  </si>
  <si>
    <t>PZU Ilość Zdobytych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</si>
</sst>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8" formatCode="_-* #,##0.00\ [$zł-415]_-;\-* #,##0.00\ [$zł-415]_-;_-* &quot;-&quot;??\ [$zł-415]_-;_-@_-"/>
    <numFmt numFmtId="171" formatCode="0.000000000"/>
    <numFmt numFmtId="177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4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 indent="6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5" borderId="0" xfId="0" applyFill="1"/>
    <xf numFmtId="0" fontId="7" fillId="5" borderId="0" xfId="0" applyFont="1" applyFill="1" applyAlignment="1">
      <alignment horizontal="center"/>
    </xf>
    <xf numFmtId="44" fontId="0" fillId="3" borderId="4" xfId="1" applyFont="1" applyFill="1" applyBorder="1"/>
    <xf numFmtId="0" fontId="4" fillId="4" borderId="4" xfId="0" applyFont="1" applyFill="1" applyBorder="1" applyAlignment="1">
      <alignment horizontal="center" vertical="center" wrapText="1"/>
    </xf>
    <xf numFmtId="44" fontId="0" fillId="0" borderId="4" xfId="1" applyFont="1" applyBorder="1"/>
    <xf numFmtId="0" fontId="0" fillId="6" borderId="0" xfId="0" applyFill="1" applyAlignment="1">
      <alignment horizontal="center" vertical="center"/>
    </xf>
    <xf numFmtId="168" fontId="0" fillId="0" borderId="4" xfId="0" applyNumberFormat="1" applyBorder="1"/>
    <xf numFmtId="44" fontId="0" fillId="0" borderId="0" xfId="0" applyNumberFormat="1"/>
    <xf numFmtId="0" fontId="0" fillId="7" borderId="4" xfId="0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/>
    <xf numFmtId="44" fontId="8" fillId="0" borderId="0" xfId="0" applyNumberFormat="1" applyFont="1"/>
    <xf numFmtId="44" fontId="0" fillId="0" borderId="4" xfId="1" applyNumberFormat="1" applyFont="1" applyBorder="1"/>
    <xf numFmtId="44" fontId="0" fillId="0" borderId="4" xfId="0" applyNumberFormat="1" applyBorder="1"/>
    <xf numFmtId="44" fontId="0" fillId="4" borderId="4" xfId="0" applyNumberFormat="1" applyFill="1" applyBorder="1"/>
    <xf numFmtId="44" fontId="0" fillId="3" borderId="4" xfId="1" applyNumberFormat="1" applyFont="1" applyFill="1" applyBorder="1"/>
    <xf numFmtId="44" fontId="0" fillId="7" borderId="0" xfId="0" applyNumberFormat="1" applyFill="1"/>
    <xf numFmtId="0" fontId="2" fillId="7" borderId="4" xfId="0" applyFont="1" applyFill="1" applyBorder="1" applyAlignment="1">
      <alignment horizontal="center"/>
    </xf>
    <xf numFmtId="44" fontId="0" fillId="8" borderId="0" xfId="0" applyNumberFormat="1" applyFill="1"/>
    <xf numFmtId="0" fontId="0" fillId="9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171" fontId="0" fillId="0" borderId="0" xfId="0" applyNumberFormat="1"/>
    <xf numFmtId="177" fontId="0" fillId="0" borderId="0" xfId="0" applyNumberFormat="1"/>
    <xf numFmtId="0" fontId="0" fillId="0" borderId="0" xfId="0" applyNumberFormat="1" applyFill="1" applyBorder="1"/>
    <xf numFmtId="0" fontId="0" fillId="0" borderId="0" xfId="0" applyNumberFormat="1"/>
    <xf numFmtId="0" fontId="0" fillId="9" borderId="0" xfId="0" applyFill="1"/>
    <xf numFmtId="0" fontId="9" fillId="0" borderId="4" xfId="0" applyFont="1" applyBorder="1"/>
    <xf numFmtId="0" fontId="0" fillId="0" borderId="0" xfId="0" applyBorder="1"/>
    <xf numFmtId="2" fontId="9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2" fontId="9" fillId="3" borderId="4" xfId="0" applyNumberFormat="1" applyFont="1" applyFill="1" applyBorder="1"/>
    <xf numFmtId="0" fontId="10" fillId="3" borderId="4" xfId="0" applyFont="1" applyFill="1" applyBorder="1"/>
    <xf numFmtId="0" fontId="9" fillId="3" borderId="4" xfId="0" applyFont="1" applyFill="1" applyBorder="1"/>
    <xf numFmtId="0" fontId="6" fillId="10" borderId="0" xfId="0" applyFont="1" applyFill="1"/>
    <xf numFmtId="2" fontId="6" fillId="10" borderId="0" xfId="0" applyNumberFormat="1" applyFont="1" applyFill="1"/>
    <xf numFmtId="0" fontId="0" fillId="10" borderId="0" xfId="0" applyFont="1" applyFill="1"/>
    <xf numFmtId="0" fontId="6" fillId="3" borderId="4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topLeftCell="J4" zoomScale="85" zoomScaleNormal="85" workbookViewId="0">
      <selection activeCell="I35" sqref="I35"/>
    </sheetView>
  </sheetViews>
  <sheetFormatPr defaultRowHeight="15" x14ac:dyDescent="0.25"/>
  <cols>
    <col min="2" max="2" width="64.28515625" customWidth="1"/>
    <col min="3" max="3" width="21.28515625" customWidth="1"/>
    <col min="4" max="4" width="23.28515625" customWidth="1"/>
    <col min="5" max="7" width="22.7109375" bestFit="1" customWidth="1"/>
    <col min="9" max="9" width="28.7109375" customWidth="1"/>
    <col min="10" max="10" width="21" customWidth="1"/>
    <col min="11" max="11" width="34.42578125" customWidth="1"/>
    <col min="12" max="12" width="9.140625" customWidth="1"/>
    <col min="13" max="13" width="19.42578125" customWidth="1"/>
    <col min="14" max="14" width="20.28515625" customWidth="1"/>
    <col min="15" max="15" width="24.85546875" customWidth="1"/>
    <col min="17" max="17" width="38.5703125" customWidth="1"/>
    <col min="18" max="18" width="27.42578125" customWidth="1"/>
    <col min="19" max="19" width="21" customWidth="1"/>
    <col min="20" max="20" width="25.140625" customWidth="1"/>
    <col min="21" max="21" width="19.7109375" customWidth="1"/>
    <col min="22" max="22" width="26.28515625" customWidth="1"/>
    <col min="24" max="24" width="18.7109375" customWidth="1"/>
  </cols>
  <sheetData>
    <row r="1" spans="1:24" ht="83.25" customHeight="1" x14ac:dyDescent="0.35">
      <c r="B1" s="16" t="s">
        <v>47</v>
      </c>
      <c r="I1" s="15" t="s">
        <v>53</v>
      </c>
      <c r="J1" s="36" t="s">
        <v>55</v>
      </c>
      <c r="K1" s="15" t="s">
        <v>56</v>
      </c>
      <c r="M1" s="41" t="s">
        <v>56</v>
      </c>
      <c r="N1" s="35" t="s">
        <v>57</v>
      </c>
      <c r="O1" s="41" t="s">
        <v>54</v>
      </c>
      <c r="Q1" s="20" t="s">
        <v>51</v>
      </c>
    </row>
    <row r="2" spans="1:24" x14ac:dyDescent="0.25">
      <c r="A2" s="14"/>
      <c r="B2" s="14" t="s">
        <v>13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P2" s="1"/>
      <c r="Q2" s="1" t="s">
        <v>13</v>
      </c>
      <c r="R2" s="2" t="s">
        <v>33</v>
      </c>
      <c r="S2" s="2" t="s">
        <v>34</v>
      </c>
      <c r="T2" s="2" t="s">
        <v>35</v>
      </c>
      <c r="U2" s="2" t="s">
        <v>36</v>
      </c>
      <c r="V2" s="2" t="s">
        <v>37</v>
      </c>
      <c r="W2" s="2" t="s">
        <v>38</v>
      </c>
    </row>
    <row r="3" spans="1:24" ht="15.75" x14ac:dyDescent="0.25">
      <c r="A3" s="3">
        <v>1</v>
      </c>
      <c r="B3" s="4" t="s">
        <v>0</v>
      </c>
      <c r="C3" s="28">
        <v>36000</v>
      </c>
      <c r="D3" s="28">
        <v>46500</v>
      </c>
      <c r="E3" s="28">
        <v>61000</v>
      </c>
      <c r="F3" s="28">
        <v>81000</v>
      </c>
      <c r="G3" s="28">
        <v>121000</v>
      </c>
      <c r="H3" s="9">
        <v>10</v>
      </c>
      <c r="I3" s="22">
        <f>SUM(C3:G3)</f>
        <v>345500</v>
      </c>
      <c r="J3">
        <f>I3/O3</f>
        <v>0.89798570500324881</v>
      </c>
      <c r="K3" s="37">
        <f>J3*H3</f>
        <v>8.9798570500324875</v>
      </c>
      <c r="M3">
        <f>N3*10</f>
        <v>10</v>
      </c>
      <c r="N3">
        <f>O3/O3</f>
        <v>1</v>
      </c>
      <c r="O3" s="22">
        <v>384750</v>
      </c>
      <c r="P3" s="3">
        <v>1</v>
      </c>
      <c r="Q3" s="4" t="s">
        <v>0</v>
      </c>
      <c r="R3" s="19">
        <v>36500</v>
      </c>
      <c r="S3" s="19">
        <v>50000</v>
      </c>
      <c r="T3" s="19">
        <v>70000</v>
      </c>
      <c r="U3" s="19">
        <v>100000</v>
      </c>
      <c r="V3" s="19">
        <v>128250</v>
      </c>
      <c r="W3" s="9">
        <v>10</v>
      </c>
      <c r="X3" s="22">
        <f>SUM(R3:V3)</f>
        <v>384750</v>
      </c>
    </row>
    <row r="4" spans="1:24" ht="36.75" customHeight="1" x14ac:dyDescent="0.25">
      <c r="A4" s="3">
        <v>2</v>
      </c>
      <c r="B4" s="4" t="s">
        <v>1</v>
      </c>
      <c r="C4" s="28">
        <v>72000</v>
      </c>
      <c r="D4" s="28">
        <v>93000</v>
      </c>
      <c r="E4" s="28">
        <v>122000</v>
      </c>
      <c r="F4" s="28">
        <v>162000</v>
      </c>
      <c r="G4" s="28">
        <v>242000</v>
      </c>
      <c r="H4" s="9">
        <v>2</v>
      </c>
      <c r="I4" s="22">
        <f t="shared" ref="I4:I35" si="0">SUM(C4:G4)</f>
        <v>691000</v>
      </c>
      <c r="J4">
        <f>I4/O4</f>
        <v>0.86945580371185904</v>
      </c>
      <c r="K4">
        <f>J4*2</f>
        <v>1.7389116074237181</v>
      </c>
      <c r="M4">
        <f>N4*2</f>
        <v>2</v>
      </c>
      <c r="N4">
        <f>O4/O4</f>
        <v>1</v>
      </c>
      <c r="O4" s="22">
        <v>794750</v>
      </c>
      <c r="P4" s="3">
        <v>2</v>
      </c>
      <c r="Q4" s="4" t="s">
        <v>1</v>
      </c>
      <c r="R4" s="19">
        <v>71500</v>
      </c>
      <c r="S4" s="19">
        <v>100000</v>
      </c>
      <c r="T4" s="19">
        <v>140000</v>
      </c>
      <c r="U4" s="19">
        <v>212500</v>
      </c>
      <c r="V4" s="19">
        <v>270750</v>
      </c>
      <c r="W4" s="9">
        <v>2</v>
      </c>
      <c r="X4" s="22">
        <f t="shared" ref="X4:X35" si="1">SUM(R4:V4)</f>
        <v>794750</v>
      </c>
    </row>
    <row r="5" spans="1:24" ht="24" x14ac:dyDescent="0.25">
      <c r="A5" s="3">
        <v>3</v>
      </c>
      <c r="B5" s="4" t="s">
        <v>2</v>
      </c>
      <c r="C5" s="28">
        <v>112000</v>
      </c>
      <c r="D5" s="28">
        <v>145000</v>
      </c>
      <c r="E5" s="28">
        <v>187000</v>
      </c>
      <c r="F5" s="28">
        <v>247000</v>
      </c>
      <c r="G5" s="28">
        <v>367000</v>
      </c>
      <c r="H5" s="9">
        <v>2</v>
      </c>
      <c r="I5" s="22">
        <f t="shared" si="0"/>
        <v>1058000</v>
      </c>
      <c r="J5">
        <f>I5/O5</f>
        <v>0.80655612731084425</v>
      </c>
      <c r="K5">
        <f>J5*2</f>
        <v>1.6131122546216885</v>
      </c>
      <c r="M5">
        <f>N5*2</f>
        <v>2</v>
      </c>
      <c r="N5">
        <f>O5/O5</f>
        <v>1</v>
      </c>
      <c r="O5" s="22">
        <v>1311750</v>
      </c>
      <c r="P5" s="3">
        <v>3</v>
      </c>
      <c r="Q5" s="4" t="s">
        <v>2</v>
      </c>
      <c r="R5" s="19">
        <v>116500</v>
      </c>
      <c r="S5" s="19">
        <v>170000</v>
      </c>
      <c r="T5" s="19">
        <v>222000</v>
      </c>
      <c r="U5" s="19">
        <v>382500</v>
      </c>
      <c r="V5" s="19">
        <v>420750</v>
      </c>
      <c r="W5" s="9">
        <v>2</v>
      </c>
      <c r="X5" s="22">
        <f t="shared" si="1"/>
        <v>1311750</v>
      </c>
    </row>
    <row r="6" spans="1:24" ht="24" x14ac:dyDescent="0.25">
      <c r="A6" s="3">
        <v>4</v>
      </c>
      <c r="B6" s="4" t="s">
        <v>3</v>
      </c>
      <c r="C6" s="28">
        <v>157000</v>
      </c>
      <c r="D6" s="28">
        <v>205000</v>
      </c>
      <c r="E6" s="28">
        <v>253000</v>
      </c>
      <c r="F6" s="28">
        <v>335000</v>
      </c>
      <c r="G6" s="28">
        <v>495000</v>
      </c>
      <c r="H6" s="9">
        <v>2</v>
      </c>
      <c r="I6" s="22">
        <f t="shared" si="0"/>
        <v>1445000</v>
      </c>
      <c r="J6">
        <f>I6/O6</f>
        <v>0.7803429188605373</v>
      </c>
      <c r="K6">
        <f>J6*2</f>
        <v>1.5606858377210746</v>
      </c>
      <c r="M6">
        <f>N6*2</f>
        <v>2</v>
      </c>
      <c r="N6">
        <f>O6/O6</f>
        <v>1</v>
      </c>
      <c r="O6" s="22">
        <v>1851750</v>
      </c>
      <c r="P6" s="3">
        <v>4</v>
      </c>
      <c r="Q6" s="4" t="s">
        <v>3</v>
      </c>
      <c r="R6" s="19">
        <v>166500</v>
      </c>
      <c r="S6" s="19">
        <v>250000</v>
      </c>
      <c r="T6" s="19">
        <v>312000</v>
      </c>
      <c r="U6" s="19">
        <v>552500</v>
      </c>
      <c r="V6" s="19">
        <v>570750</v>
      </c>
      <c r="W6" s="9">
        <v>2</v>
      </c>
      <c r="X6" s="22">
        <f t="shared" si="1"/>
        <v>1851750</v>
      </c>
    </row>
    <row r="7" spans="1:24" ht="24" x14ac:dyDescent="0.25">
      <c r="A7" s="3">
        <v>5</v>
      </c>
      <c r="B7" s="4" t="s">
        <v>4</v>
      </c>
      <c r="C7" s="28">
        <v>112000</v>
      </c>
      <c r="D7" s="28">
        <v>145000</v>
      </c>
      <c r="E7" s="28">
        <v>187000</v>
      </c>
      <c r="F7" s="28">
        <v>247000</v>
      </c>
      <c r="G7" s="28">
        <v>367000</v>
      </c>
      <c r="H7" s="9">
        <v>2</v>
      </c>
      <c r="I7" s="22">
        <f t="shared" si="0"/>
        <v>1058000</v>
      </c>
      <c r="J7">
        <f>I7/O7</f>
        <v>0.79265780108634576</v>
      </c>
      <c r="K7">
        <f>J7*2</f>
        <v>1.5853156021726915</v>
      </c>
      <c r="M7">
        <f>N7*2</f>
        <v>2</v>
      </c>
      <c r="N7">
        <f>O7/O7</f>
        <v>1</v>
      </c>
      <c r="O7" s="22">
        <v>1334750</v>
      </c>
      <c r="P7" s="3">
        <v>5</v>
      </c>
      <c r="Q7" s="4" t="s">
        <v>4</v>
      </c>
      <c r="R7" s="19">
        <v>121500</v>
      </c>
      <c r="S7" s="19">
        <v>180000</v>
      </c>
      <c r="T7" s="19">
        <v>230000</v>
      </c>
      <c r="U7" s="19">
        <v>382500</v>
      </c>
      <c r="V7" s="19">
        <v>420750</v>
      </c>
      <c r="W7" s="9">
        <v>2</v>
      </c>
      <c r="X7" s="22">
        <f t="shared" si="1"/>
        <v>1334750</v>
      </c>
    </row>
    <row r="8" spans="1:24" ht="24" x14ac:dyDescent="0.25">
      <c r="A8" s="3">
        <v>6</v>
      </c>
      <c r="B8" s="4" t="s">
        <v>5</v>
      </c>
      <c r="C8" s="28">
        <v>46000</v>
      </c>
      <c r="D8" s="28">
        <v>67000</v>
      </c>
      <c r="E8" s="28">
        <v>81000</v>
      </c>
      <c r="F8" s="28">
        <v>111000</v>
      </c>
      <c r="G8" s="28">
        <v>151000</v>
      </c>
      <c r="H8" s="9">
        <v>2</v>
      </c>
      <c r="I8" s="22">
        <f t="shared" si="0"/>
        <v>456000</v>
      </c>
      <c r="J8">
        <f>I8/O8</f>
        <v>0.74784747847478472</v>
      </c>
      <c r="K8">
        <f>J8*2</f>
        <v>1.4956949569495694</v>
      </c>
      <c r="M8">
        <f>N8*2</f>
        <v>2</v>
      </c>
      <c r="N8">
        <f>O8/O8</f>
        <v>1</v>
      </c>
      <c r="O8" s="22">
        <v>609750</v>
      </c>
      <c r="P8" s="3">
        <v>6</v>
      </c>
      <c r="Q8" s="4" t="s">
        <v>5</v>
      </c>
      <c r="R8" s="19">
        <v>56500</v>
      </c>
      <c r="S8" s="19">
        <v>85000</v>
      </c>
      <c r="T8" s="19">
        <v>115000</v>
      </c>
      <c r="U8" s="19">
        <v>150000</v>
      </c>
      <c r="V8" s="19">
        <v>203250</v>
      </c>
      <c r="W8" s="9">
        <v>2</v>
      </c>
      <c r="X8" s="22">
        <f t="shared" si="1"/>
        <v>609750</v>
      </c>
    </row>
    <row r="9" spans="1:24" ht="36" x14ac:dyDescent="0.25">
      <c r="A9" s="3">
        <v>7</v>
      </c>
      <c r="B9" s="4" t="s">
        <v>6</v>
      </c>
      <c r="C9" s="28">
        <v>640</v>
      </c>
      <c r="D9" s="28">
        <v>810</v>
      </c>
      <c r="E9" s="28">
        <v>900</v>
      </c>
      <c r="F9" s="28">
        <v>980</v>
      </c>
      <c r="G9" s="28">
        <v>1150</v>
      </c>
      <c r="H9" s="9">
        <v>8</v>
      </c>
      <c r="I9" s="22">
        <f t="shared" si="0"/>
        <v>4480</v>
      </c>
      <c r="J9">
        <f>I9/I9</f>
        <v>1</v>
      </c>
      <c r="K9">
        <f>J9*8</f>
        <v>8</v>
      </c>
      <c r="M9" s="38">
        <f>N9*8</f>
        <v>7.625</v>
      </c>
      <c r="N9">
        <f>O9/I9</f>
        <v>0.953125</v>
      </c>
      <c r="O9" s="22">
        <v>4270</v>
      </c>
      <c r="P9" s="3">
        <v>7</v>
      </c>
      <c r="Q9" s="4" t="s">
        <v>6</v>
      </c>
      <c r="R9" s="19">
        <v>600</v>
      </c>
      <c r="S9" s="19">
        <v>770</v>
      </c>
      <c r="T9" s="19">
        <v>850</v>
      </c>
      <c r="U9" s="19">
        <v>950</v>
      </c>
      <c r="V9" s="19">
        <v>1100</v>
      </c>
      <c r="W9" s="9">
        <v>8</v>
      </c>
      <c r="X9" s="22">
        <f t="shared" si="1"/>
        <v>4270</v>
      </c>
    </row>
    <row r="10" spans="1:24" ht="36" x14ac:dyDescent="0.25">
      <c r="A10" s="3">
        <v>8</v>
      </c>
      <c r="B10" s="4" t="s">
        <v>7</v>
      </c>
      <c r="C10" s="28">
        <v>560</v>
      </c>
      <c r="D10" s="28">
        <v>750</v>
      </c>
      <c r="E10" s="28">
        <v>830</v>
      </c>
      <c r="F10" s="28">
        <v>930</v>
      </c>
      <c r="G10" s="28">
        <v>950</v>
      </c>
      <c r="H10" s="9">
        <v>8</v>
      </c>
      <c r="I10" s="22">
        <f t="shared" si="0"/>
        <v>4020</v>
      </c>
      <c r="J10">
        <f>I10/O10</f>
        <v>0.97454545454545449</v>
      </c>
      <c r="K10">
        <f>J10*8</f>
        <v>7.7963636363636359</v>
      </c>
      <c r="M10">
        <f>N10*8</f>
        <v>8</v>
      </c>
      <c r="N10">
        <f>O10/O10</f>
        <v>1</v>
      </c>
      <c r="O10" s="22">
        <v>4125</v>
      </c>
      <c r="P10" s="3">
        <v>8</v>
      </c>
      <c r="Q10" s="4" t="s">
        <v>7</v>
      </c>
      <c r="R10" s="19">
        <v>500</v>
      </c>
      <c r="S10" s="19">
        <v>700</v>
      </c>
      <c r="T10" s="19">
        <v>800</v>
      </c>
      <c r="U10" s="19">
        <v>1000</v>
      </c>
      <c r="V10" s="19">
        <v>1125</v>
      </c>
      <c r="W10" s="9">
        <v>8</v>
      </c>
      <c r="X10" s="22">
        <f t="shared" si="1"/>
        <v>4125</v>
      </c>
    </row>
    <row r="11" spans="1:24" ht="36" x14ac:dyDescent="0.25">
      <c r="A11" s="3">
        <v>9</v>
      </c>
      <c r="B11" s="4" t="s">
        <v>8</v>
      </c>
      <c r="C11" s="28">
        <v>15000</v>
      </c>
      <c r="D11" s="28">
        <v>12000</v>
      </c>
      <c r="E11" s="28">
        <v>15000</v>
      </c>
      <c r="F11" s="28">
        <v>20000</v>
      </c>
      <c r="G11" s="28">
        <v>20000</v>
      </c>
      <c r="H11" s="9">
        <v>6</v>
      </c>
      <c r="I11" s="22">
        <f t="shared" si="0"/>
        <v>82000</v>
      </c>
      <c r="J11">
        <f>I11/O11</f>
        <v>0.54666666666666663</v>
      </c>
      <c r="K11">
        <f>J11*6</f>
        <v>3.28</v>
      </c>
      <c r="M11">
        <f>N11*6</f>
        <v>6</v>
      </c>
      <c r="N11">
        <f>O11/O11</f>
        <v>1</v>
      </c>
      <c r="O11" s="22">
        <v>150000</v>
      </c>
      <c r="P11" s="3">
        <v>9</v>
      </c>
      <c r="Q11" s="4" t="s">
        <v>8</v>
      </c>
      <c r="R11" s="19">
        <v>25000</v>
      </c>
      <c r="S11" s="19">
        <v>30000</v>
      </c>
      <c r="T11" s="19">
        <v>30000</v>
      </c>
      <c r="U11" s="19">
        <v>30000</v>
      </c>
      <c r="V11" s="19">
        <v>35000</v>
      </c>
      <c r="W11" s="9">
        <v>6</v>
      </c>
      <c r="X11" s="22">
        <f t="shared" si="1"/>
        <v>150000</v>
      </c>
    </row>
    <row r="12" spans="1:24" ht="36" x14ac:dyDescent="0.25">
      <c r="A12" s="3">
        <v>10</v>
      </c>
      <c r="B12" s="4" t="s">
        <v>9</v>
      </c>
      <c r="C12" s="28">
        <v>15000</v>
      </c>
      <c r="D12" s="28">
        <v>12000</v>
      </c>
      <c r="E12" s="28">
        <v>15000</v>
      </c>
      <c r="F12" s="28">
        <v>20000</v>
      </c>
      <c r="G12" s="28">
        <v>20000</v>
      </c>
      <c r="H12" s="9">
        <v>4</v>
      </c>
      <c r="I12" s="22">
        <f t="shared" si="0"/>
        <v>82000</v>
      </c>
      <c r="J12">
        <f>I12/O12</f>
        <v>0.54666666666666663</v>
      </c>
      <c r="K12">
        <f>J12*4</f>
        <v>2.1866666666666665</v>
      </c>
      <c r="M12">
        <f>N12*4</f>
        <v>4</v>
      </c>
      <c r="N12">
        <f>O12/O12</f>
        <v>1</v>
      </c>
      <c r="O12" s="22">
        <v>150000</v>
      </c>
      <c r="P12" s="3">
        <v>10</v>
      </c>
      <c r="Q12" s="4" t="s">
        <v>9</v>
      </c>
      <c r="R12" s="19">
        <v>25000</v>
      </c>
      <c r="S12" s="19">
        <v>30000</v>
      </c>
      <c r="T12" s="19">
        <v>30000</v>
      </c>
      <c r="U12" s="19">
        <v>30000</v>
      </c>
      <c r="V12" s="19">
        <v>35000</v>
      </c>
      <c r="W12" s="9">
        <v>4</v>
      </c>
      <c r="X12" s="22">
        <f t="shared" si="1"/>
        <v>150000</v>
      </c>
    </row>
    <row r="13" spans="1:24" ht="15" customHeight="1" x14ac:dyDescent="0.25">
      <c r="A13" s="3">
        <v>11</v>
      </c>
      <c r="B13" s="4" t="s">
        <v>10</v>
      </c>
      <c r="C13" s="28">
        <v>6000</v>
      </c>
      <c r="D13" s="28">
        <v>6000</v>
      </c>
      <c r="E13" s="28">
        <v>7600</v>
      </c>
      <c r="F13" s="28">
        <v>9200</v>
      </c>
      <c r="G13" s="28">
        <v>11200</v>
      </c>
      <c r="H13" s="9">
        <v>7</v>
      </c>
      <c r="I13" s="22">
        <f t="shared" si="0"/>
        <v>40000</v>
      </c>
      <c r="J13">
        <f>I13/I13</f>
        <v>1</v>
      </c>
      <c r="K13">
        <f>J13*7</f>
        <v>7</v>
      </c>
      <c r="M13">
        <f>N13*7</f>
        <v>6.8775000000000004</v>
      </c>
      <c r="N13">
        <f>O13/I13</f>
        <v>0.98250000000000004</v>
      </c>
      <c r="O13" s="22">
        <v>39300</v>
      </c>
      <c r="P13" s="3">
        <v>11</v>
      </c>
      <c r="Q13" s="4" t="s">
        <v>10</v>
      </c>
      <c r="R13" s="19">
        <v>5800</v>
      </c>
      <c r="S13" s="19">
        <v>6000</v>
      </c>
      <c r="T13" s="19">
        <v>7500</v>
      </c>
      <c r="U13" s="19">
        <v>9000</v>
      </c>
      <c r="V13" s="19">
        <v>11000</v>
      </c>
      <c r="W13" s="9">
        <v>7</v>
      </c>
      <c r="X13" s="22">
        <f t="shared" si="1"/>
        <v>39300</v>
      </c>
    </row>
    <row r="14" spans="1:24" ht="24" x14ac:dyDescent="0.25">
      <c r="A14" s="3">
        <v>12</v>
      </c>
      <c r="B14" s="4" t="s">
        <v>11</v>
      </c>
      <c r="C14" s="28">
        <v>5000</v>
      </c>
      <c r="D14" s="28">
        <v>4800</v>
      </c>
      <c r="E14" s="28">
        <v>7000</v>
      </c>
      <c r="F14" s="28">
        <v>8000</v>
      </c>
      <c r="G14" s="28">
        <v>8800</v>
      </c>
      <c r="H14" s="9">
        <v>7</v>
      </c>
      <c r="I14" s="22">
        <f t="shared" si="0"/>
        <v>33600</v>
      </c>
      <c r="J14">
        <f>I14/O14</f>
        <v>0.93854748603351956</v>
      </c>
      <c r="K14">
        <f>J14*7</f>
        <v>6.5698324022346366</v>
      </c>
      <c r="M14">
        <f>N14*7</f>
        <v>7</v>
      </c>
      <c r="N14">
        <f>O14/O14</f>
        <v>1</v>
      </c>
      <c r="O14" s="22">
        <v>35800</v>
      </c>
      <c r="P14" s="3">
        <v>12</v>
      </c>
      <c r="Q14" s="4" t="s">
        <v>11</v>
      </c>
      <c r="R14" s="19">
        <v>5000</v>
      </c>
      <c r="S14" s="19">
        <v>4800</v>
      </c>
      <c r="T14" s="19">
        <v>7000</v>
      </c>
      <c r="U14" s="19">
        <v>9000</v>
      </c>
      <c r="V14" s="19">
        <v>10000</v>
      </c>
      <c r="W14" s="9">
        <v>7</v>
      </c>
      <c r="X14" s="22">
        <f t="shared" si="1"/>
        <v>35800</v>
      </c>
    </row>
    <row r="15" spans="1:24" ht="24" x14ac:dyDescent="0.25">
      <c r="A15" s="3">
        <v>13</v>
      </c>
      <c r="B15" s="4" t="s">
        <v>12</v>
      </c>
      <c r="C15" s="28">
        <v>55</v>
      </c>
      <c r="D15" s="28">
        <v>60</v>
      </c>
      <c r="E15" s="28">
        <v>70</v>
      </c>
      <c r="F15" s="28">
        <v>80</v>
      </c>
      <c r="G15" s="28">
        <v>85</v>
      </c>
      <c r="H15" s="9">
        <v>1</v>
      </c>
      <c r="I15" s="22">
        <f t="shared" si="0"/>
        <v>350</v>
      </c>
      <c r="J15">
        <f>I15/I15</f>
        <v>1</v>
      </c>
      <c r="K15">
        <f>J15*1</f>
        <v>1</v>
      </c>
      <c r="M15">
        <f>1*1</f>
        <v>1</v>
      </c>
      <c r="N15">
        <f>O15/O15</f>
        <v>1</v>
      </c>
      <c r="O15" s="22">
        <v>350</v>
      </c>
      <c r="P15" s="3">
        <v>13</v>
      </c>
      <c r="Q15" s="4" t="s">
        <v>12</v>
      </c>
      <c r="R15" s="19">
        <v>55</v>
      </c>
      <c r="S15" s="19">
        <v>60</v>
      </c>
      <c r="T15" s="19">
        <v>70</v>
      </c>
      <c r="U15" s="19">
        <v>80</v>
      </c>
      <c r="V15" s="19">
        <v>85</v>
      </c>
      <c r="W15" s="9">
        <v>1</v>
      </c>
      <c r="X15" s="22">
        <f t="shared" si="1"/>
        <v>350</v>
      </c>
    </row>
    <row r="16" spans="1:24" ht="36" x14ac:dyDescent="0.25">
      <c r="A16" s="3">
        <v>14</v>
      </c>
      <c r="B16" s="4" t="s">
        <v>14</v>
      </c>
      <c r="C16" s="28">
        <v>125</v>
      </c>
      <c r="D16" s="28">
        <v>125</v>
      </c>
      <c r="E16" s="28">
        <v>155</v>
      </c>
      <c r="F16" s="28">
        <v>210</v>
      </c>
      <c r="G16" s="28">
        <v>200</v>
      </c>
      <c r="H16" s="9">
        <v>1</v>
      </c>
      <c r="I16" s="22">
        <f t="shared" si="0"/>
        <v>815</v>
      </c>
      <c r="J16">
        <f>I16/I16</f>
        <v>1</v>
      </c>
      <c r="K16">
        <f>J16*1</f>
        <v>1</v>
      </c>
      <c r="M16">
        <f>N16*1</f>
        <v>0.97435582822085898</v>
      </c>
      <c r="N16">
        <f>O16/I16</f>
        <v>0.97435582822085898</v>
      </c>
      <c r="O16" s="22">
        <v>794.1</v>
      </c>
      <c r="P16" s="3">
        <v>14</v>
      </c>
      <c r="Q16" s="4" t="s">
        <v>14</v>
      </c>
      <c r="R16" s="19">
        <v>126.5</v>
      </c>
      <c r="S16" s="19">
        <v>126</v>
      </c>
      <c r="T16" s="19">
        <v>151.19999999999999</v>
      </c>
      <c r="U16" s="19">
        <v>200</v>
      </c>
      <c r="V16" s="19">
        <v>190.4</v>
      </c>
      <c r="W16" s="9">
        <v>1</v>
      </c>
      <c r="X16" s="22">
        <f t="shared" si="1"/>
        <v>794.1</v>
      </c>
    </row>
    <row r="17" spans="1:24" ht="36" x14ac:dyDescent="0.25">
      <c r="A17" s="3">
        <v>15</v>
      </c>
      <c r="B17" s="4" t="s">
        <v>15</v>
      </c>
      <c r="C17" s="28">
        <v>180</v>
      </c>
      <c r="D17" s="28">
        <v>190</v>
      </c>
      <c r="E17" s="28">
        <v>230</v>
      </c>
      <c r="F17" s="28">
        <v>300</v>
      </c>
      <c r="G17" s="28">
        <v>295</v>
      </c>
      <c r="H17" s="9">
        <v>1</v>
      </c>
      <c r="I17" s="22">
        <f t="shared" si="0"/>
        <v>1195</v>
      </c>
      <c r="J17">
        <f>I17/I17</f>
        <v>1</v>
      </c>
      <c r="K17">
        <f>J17*1</f>
        <v>1</v>
      </c>
      <c r="M17">
        <f>N17*1</f>
        <v>0.95740585774058573</v>
      </c>
      <c r="N17">
        <f>O17/I17</f>
        <v>0.95740585774058573</v>
      </c>
      <c r="O17" s="22">
        <v>1144.0999999999999</v>
      </c>
      <c r="P17" s="3">
        <v>15</v>
      </c>
      <c r="Q17" s="4" t="s">
        <v>15</v>
      </c>
      <c r="R17" s="19">
        <v>181.5</v>
      </c>
      <c r="S17" s="19">
        <v>186</v>
      </c>
      <c r="T17" s="19">
        <v>221.2</v>
      </c>
      <c r="U17" s="19">
        <v>280</v>
      </c>
      <c r="V17" s="19">
        <v>275.39999999999998</v>
      </c>
      <c r="W17" s="9">
        <v>1</v>
      </c>
      <c r="X17" s="22">
        <f t="shared" si="1"/>
        <v>1144.0999999999999</v>
      </c>
    </row>
    <row r="18" spans="1:24" ht="24" x14ac:dyDescent="0.25">
      <c r="A18" s="3">
        <v>16</v>
      </c>
      <c r="B18" s="4" t="s">
        <v>16</v>
      </c>
      <c r="C18" s="28">
        <v>180</v>
      </c>
      <c r="D18" s="28">
        <v>190</v>
      </c>
      <c r="E18" s="28">
        <v>230</v>
      </c>
      <c r="F18" s="28">
        <v>300</v>
      </c>
      <c r="G18" s="28">
        <v>295</v>
      </c>
      <c r="H18" s="9">
        <v>1</v>
      </c>
      <c r="I18" s="22">
        <f t="shared" si="0"/>
        <v>1195</v>
      </c>
      <c r="J18">
        <f>I18/I18</f>
        <v>1</v>
      </c>
      <c r="K18">
        <f>J18*1</f>
        <v>1</v>
      </c>
      <c r="M18">
        <f>N18*1</f>
        <v>0.98133891213389102</v>
      </c>
      <c r="N18">
        <f>O18/I18</f>
        <v>0.98133891213389102</v>
      </c>
      <c r="O18" s="22">
        <v>1172.6999999999998</v>
      </c>
      <c r="P18" s="3">
        <v>16</v>
      </c>
      <c r="Q18" s="4" t="s">
        <v>16</v>
      </c>
      <c r="R18" s="19">
        <v>187</v>
      </c>
      <c r="S18" s="19">
        <v>192</v>
      </c>
      <c r="T18" s="19">
        <v>226.8</v>
      </c>
      <c r="U18" s="19">
        <v>286.39999999999998</v>
      </c>
      <c r="V18" s="19">
        <v>280.5</v>
      </c>
      <c r="W18" s="9">
        <v>1</v>
      </c>
      <c r="X18" s="22">
        <f t="shared" si="1"/>
        <v>1172.6999999999998</v>
      </c>
    </row>
    <row r="19" spans="1:24" ht="36" x14ac:dyDescent="0.25">
      <c r="A19" s="3">
        <v>17</v>
      </c>
      <c r="B19" s="4" t="s">
        <v>17</v>
      </c>
      <c r="C19" s="28">
        <v>240</v>
      </c>
      <c r="D19" s="28">
        <v>260</v>
      </c>
      <c r="E19" s="28">
        <v>310</v>
      </c>
      <c r="F19" s="28">
        <v>395</v>
      </c>
      <c r="G19" s="28">
        <v>395</v>
      </c>
      <c r="H19" s="9">
        <v>1</v>
      </c>
      <c r="I19" s="22">
        <f t="shared" si="0"/>
        <v>1600</v>
      </c>
      <c r="J19">
        <f>I19/I19</f>
        <v>1</v>
      </c>
      <c r="K19">
        <f>J19*1</f>
        <v>1</v>
      </c>
      <c r="M19">
        <f>N19*1</f>
        <v>0.95168749999999991</v>
      </c>
      <c r="N19">
        <f>O19/I19</f>
        <v>0.95168749999999991</v>
      </c>
      <c r="O19" s="22">
        <v>1522.6999999999998</v>
      </c>
      <c r="P19" s="3">
        <v>17</v>
      </c>
      <c r="Q19" s="4" t="s">
        <v>17</v>
      </c>
      <c r="R19" s="19">
        <v>242</v>
      </c>
      <c r="S19" s="19">
        <v>252</v>
      </c>
      <c r="T19" s="19">
        <v>296.8</v>
      </c>
      <c r="U19" s="19">
        <v>366.4</v>
      </c>
      <c r="V19" s="19">
        <v>365.5</v>
      </c>
      <c r="W19" s="9">
        <v>1</v>
      </c>
      <c r="X19" s="22">
        <f t="shared" si="1"/>
        <v>1522.6999999999998</v>
      </c>
    </row>
    <row r="20" spans="1:24" ht="36" x14ac:dyDescent="0.25">
      <c r="A20" s="3">
        <v>18</v>
      </c>
      <c r="B20" s="4" t="s">
        <v>18</v>
      </c>
      <c r="C20" s="28">
        <v>75</v>
      </c>
      <c r="D20" s="28">
        <v>80</v>
      </c>
      <c r="E20" s="28">
        <v>95</v>
      </c>
      <c r="F20" s="28">
        <v>110</v>
      </c>
      <c r="G20" s="28">
        <v>115</v>
      </c>
      <c r="H20" s="9">
        <v>1</v>
      </c>
      <c r="I20" s="22">
        <f t="shared" si="0"/>
        <v>475</v>
      </c>
      <c r="J20">
        <f>I20/O20</f>
        <v>0.98099958694754241</v>
      </c>
      <c r="K20">
        <f>J20*1</f>
        <v>0.98099958694754241</v>
      </c>
      <c r="M20">
        <f>N20*1</f>
        <v>1</v>
      </c>
      <c r="N20">
        <f>O20/O20</f>
        <v>1</v>
      </c>
      <c r="O20" s="22">
        <v>484.2</v>
      </c>
      <c r="P20" s="3">
        <v>18</v>
      </c>
      <c r="Q20" s="4" t="s">
        <v>18</v>
      </c>
      <c r="R20" s="19">
        <v>75.900000000000006</v>
      </c>
      <c r="S20" s="19">
        <v>80.400000000000006</v>
      </c>
      <c r="T20" s="19">
        <v>95.2</v>
      </c>
      <c r="U20" s="19">
        <v>112</v>
      </c>
      <c r="V20" s="19">
        <v>120.7</v>
      </c>
      <c r="W20" s="9">
        <v>1</v>
      </c>
      <c r="X20" s="22">
        <f t="shared" si="1"/>
        <v>484.2</v>
      </c>
    </row>
    <row r="21" spans="1:24" ht="24" x14ac:dyDescent="0.25">
      <c r="A21" s="3">
        <v>19</v>
      </c>
      <c r="B21" s="4" t="s">
        <v>19</v>
      </c>
      <c r="C21" s="28">
        <v>550</v>
      </c>
      <c r="D21" s="28">
        <v>650</v>
      </c>
      <c r="E21" s="28">
        <v>750</v>
      </c>
      <c r="F21" s="28">
        <v>850</v>
      </c>
      <c r="G21" s="28">
        <v>900</v>
      </c>
      <c r="H21" s="9">
        <v>1</v>
      </c>
      <c r="I21" s="22">
        <f t="shared" si="0"/>
        <v>3700</v>
      </c>
      <c r="J21">
        <f>I21/O21</f>
        <v>0.99918984607075345</v>
      </c>
      <c r="K21">
        <f>J21*1</f>
        <v>0.99918984607075345</v>
      </c>
      <c r="M21">
        <f>N21*1</f>
        <v>1</v>
      </c>
      <c r="N21">
        <f>O21/O21</f>
        <v>1</v>
      </c>
      <c r="O21" s="22">
        <v>3703</v>
      </c>
      <c r="P21" s="3">
        <v>19</v>
      </c>
      <c r="Q21" s="4" t="s">
        <v>19</v>
      </c>
      <c r="R21" s="19">
        <v>550</v>
      </c>
      <c r="S21" s="19">
        <v>650.4</v>
      </c>
      <c r="T21" s="19">
        <v>750.4</v>
      </c>
      <c r="U21" s="19">
        <v>851.2</v>
      </c>
      <c r="V21" s="19">
        <v>901</v>
      </c>
      <c r="W21" s="9">
        <v>1</v>
      </c>
      <c r="X21" s="22">
        <f t="shared" si="1"/>
        <v>3703</v>
      </c>
    </row>
    <row r="22" spans="1:24" ht="24" x14ac:dyDescent="0.25">
      <c r="A22" s="3">
        <v>20</v>
      </c>
      <c r="B22" s="4" t="s">
        <v>20</v>
      </c>
      <c r="C22" s="28">
        <v>25</v>
      </c>
      <c r="D22" s="28">
        <v>30</v>
      </c>
      <c r="E22" s="28">
        <v>35</v>
      </c>
      <c r="F22" s="28">
        <v>40</v>
      </c>
      <c r="G22" s="28">
        <v>45</v>
      </c>
      <c r="H22" s="9">
        <v>1</v>
      </c>
      <c r="I22" s="22">
        <f t="shared" si="0"/>
        <v>175</v>
      </c>
      <c r="J22">
        <f>I22/O22</f>
        <v>0.99318955732122582</v>
      </c>
      <c r="K22">
        <f>J22*1</f>
        <v>0.99318955732122582</v>
      </c>
      <c r="M22">
        <f>N22*1</f>
        <v>1</v>
      </c>
      <c r="N22">
        <f>O22/O22</f>
        <v>1</v>
      </c>
      <c r="O22" s="22">
        <v>176.20000000000002</v>
      </c>
      <c r="P22" s="3">
        <v>20</v>
      </c>
      <c r="Q22" s="4" t="s">
        <v>20</v>
      </c>
      <c r="R22" s="19">
        <v>25.3</v>
      </c>
      <c r="S22" s="19">
        <v>30</v>
      </c>
      <c r="T22" s="19">
        <v>35</v>
      </c>
      <c r="U22" s="19">
        <v>40</v>
      </c>
      <c r="V22" s="19">
        <v>45.9</v>
      </c>
      <c r="W22" s="9">
        <v>1</v>
      </c>
      <c r="X22" s="22">
        <f t="shared" si="1"/>
        <v>176.20000000000002</v>
      </c>
    </row>
    <row r="23" spans="1:24" ht="15.75" x14ac:dyDescent="0.25">
      <c r="A23" s="3">
        <v>21</v>
      </c>
      <c r="B23" s="4" t="s">
        <v>21</v>
      </c>
      <c r="C23" s="28">
        <v>150</v>
      </c>
      <c r="D23" s="28">
        <v>200</v>
      </c>
      <c r="E23" s="28">
        <v>200</v>
      </c>
      <c r="F23" s="28">
        <v>250</v>
      </c>
      <c r="G23" s="28">
        <v>250</v>
      </c>
      <c r="H23" s="9">
        <v>1</v>
      </c>
      <c r="I23" s="22">
        <f t="shared" si="0"/>
        <v>1050</v>
      </c>
      <c r="J23">
        <f>I23/O23</f>
        <v>0.67741935483870963</v>
      </c>
      <c r="K23">
        <f>J23*1</f>
        <v>0.67741935483870963</v>
      </c>
      <c r="M23">
        <f>N23*1</f>
        <v>1</v>
      </c>
      <c r="N23">
        <f>O23/O23</f>
        <v>1</v>
      </c>
      <c r="O23" s="22">
        <v>1550</v>
      </c>
      <c r="P23" s="3">
        <v>21</v>
      </c>
      <c r="Q23" s="4" t="s">
        <v>21</v>
      </c>
      <c r="R23" s="19">
        <v>150</v>
      </c>
      <c r="S23" s="19">
        <v>250</v>
      </c>
      <c r="T23" s="19">
        <v>400</v>
      </c>
      <c r="U23" s="19">
        <v>350</v>
      </c>
      <c r="V23" s="19">
        <v>400</v>
      </c>
      <c r="W23" s="9">
        <v>1</v>
      </c>
      <c r="X23" s="22">
        <f t="shared" si="1"/>
        <v>1550</v>
      </c>
    </row>
    <row r="24" spans="1:24" ht="38.25" customHeight="1" x14ac:dyDescent="0.25">
      <c r="A24" s="5"/>
      <c r="B24" s="6" t="s">
        <v>22</v>
      </c>
      <c r="C24" s="29"/>
      <c r="D24" s="29"/>
      <c r="E24" s="29"/>
      <c r="F24" s="29"/>
      <c r="G24" s="29"/>
      <c r="H24" s="5"/>
      <c r="I24" s="32">
        <f>SUM(C24:G24)</f>
        <v>0</v>
      </c>
      <c r="O24" s="32">
        <v>0</v>
      </c>
      <c r="P24" s="23"/>
      <c r="Q24" s="33" t="s">
        <v>22</v>
      </c>
      <c r="R24" s="23"/>
      <c r="S24" s="23"/>
      <c r="T24" s="23"/>
      <c r="U24" s="23"/>
      <c r="V24" s="23"/>
      <c r="W24" s="23"/>
      <c r="X24" s="32">
        <f t="shared" si="1"/>
        <v>0</v>
      </c>
    </row>
    <row r="25" spans="1:24" ht="15.75" x14ac:dyDescent="0.25">
      <c r="A25" s="3">
        <v>1</v>
      </c>
      <c r="B25" s="7" t="s">
        <v>23</v>
      </c>
      <c r="C25" s="28">
        <v>10000</v>
      </c>
      <c r="D25" s="28">
        <v>11000</v>
      </c>
      <c r="E25" s="28">
        <v>15000</v>
      </c>
      <c r="F25" s="28">
        <v>20000</v>
      </c>
      <c r="G25" s="28">
        <v>20000</v>
      </c>
      <c r="H25" s="9">
        <v>4</v>
      </c>
      <c r="I25" s="22">
        <f t="shared" si="0"/>
        <v>76000</v>
      </c>
      <c r="J25">
        <f>I25/I25</f>
        <v>1</v>
      </c>
      <c r="K25" s="39">
        <f>J25*4</f>
        <v>4</v>
      </c>
      <c r="M25">
        <f>N25*4</f>
        <v>4</v>
      </c>
      <c r="N25">
        <f>O25/O25</f>
        <v>1</v>
      </c>
      <c r="O25" s="22">
        <v>76000</v>
      </c>
      <c r="P25" s="3">
        <v>1</v>
      </c>
      <c r="Q25" s="7" t="s">
        <v>23</v>
      </c>
      <c r="R25" s="19">
        <v>10000</v>
      </c>
      <c r="S25" s="19">
        <v>11000</v>
      </c>
      <c r="T25" s="19">
        <v>15000</v>
      </c>
      <c r="U25" s="19">
        <v>20000</v>
      </c>
      <c r="V25" s="19">
        <v>20000</v>
      </c>
      <c r="W25" s="9">
        <v>4</v>
      </c>
      <c r="X25" s="22">
        <f t="shared" si="1"/>
        <v>76000</v>
      </c>
    </row>
    <row r="26" spans="1:24" ht="48" x14ac:dyDescent="0.25">
      <c r="A26" s="3">
        <v>2</v>
      </c>
      <c r="B26" s="4" t="s">
        <v>24</v>
      </c>
      <c r="C26" s="28">
        <v>22000</v>
      </c>
      <c r="D26" s="28">
        <v>23000</v>
      </c>
      <c r="E26" s="28">
        <v>31000</v>
      </c>
      <c r="F26" s="28">
        <v>42000</v>
      </c>
      <c r="G26" s="28">
        <v>42000</v>
      </c>
      <c r="H26" s="9">
        <v>2</v>
      </c>
      <c r="I26" s="22">
        <f t="shared" si="0"/>
        <v>160000</v>
      </c>
      <c r="J26">
        <f>I26/O26</f>
        <v>0.87912087912087911</v>
      </c>
      <c r="K26" s="40">
        <f>J26*2</f>
        <v>1.7582417582417582</v>
      </c>
      <c r="M26">
        <f>N26*2</f>
        <v>2</v>
      </c>
      <c r="N26">
        <f>O26/O26</f>
        <v>1</v>
      </c>
      <c r="O26" s="22">
        <v>182000</v>
      </c>
      <c r="P26" s="3">
        <v>2</v>
      </c>
      <c r="Q26" s="4" t="s">
        <v>24</v>
      </c>
      <c r="R26" s="19">
        <v>25000</v>
      </c>
      <c r="S26" s="19">
        <v>22000</v>
      </c>
      <c r="T26" s="19">
        <v>35000</v>
      </c>
      <c r="U26" s="19">
        <v>50000</v>
      </c>
      <c r="V26" s="19">
        <v>50000</v>
      </c>
      <c r="W26" s="9">
        <v>2</v>
      </c>
      <c r="X26" s="22">
        <f t="shared" si="1"/>
        <v>182000</v>
      </c>
    </row>
    <row r="27" spans="1:24" ht="15.75" x14ac:dyDescent="0.25">
      <c r="A27" s="3">
        <v>3</v>
      </c>
      <c r="B27" s="4" t="s">
        <v>25</v>
      </c>
      <c r="C27" s="28">
        <v>3700</v>
      </c>
      <c r="D27" s="28">
        <v>4200</v>
      </c>
      <c r="E27" s="28">
        <v>4800</v>
      </c>
      <c r="F27" s="28">
        <v>5500</v>
      </c>
      <c r="G27" s="28">
        <v>5500</v>
      </c>
      <c r="H27" s="9">
        <v>2</v>
      </c>
      <c r="I27" s="22">
        <f t="shared" si="0"/>
        <v>23700</v>
      </c>
      <c r="J27">
        <f>I27/O27</f>
        <v>0.57804878048780484</v>
      </c>
      <c r="K27" s="40">
        <f>J27*2</f>
        <v>1.1560975609756097</v>
      </c>
      <c r="M27" s="40">
        <f>N27*2</f>
        <v>2</v>
      </c>
      <c r="N27">
        <f>O27/O27</f>
        <v>1</v>
      </c>
      <c r="O27" s="22">
        <v>41000</v>
      </c>
      <c r="P27" s="3">
        <v>3</v>
      </c>
      <c r="Q27" s="4" t="s">
        <v>25</v>
      </c>
      <c r="R27" s="19">
        <v>4000</v>
      </c>
      <c r="S27" s="19">
        <v>7000</v>
      </c>
      <c r="T27" s="19">
        <v>10000</v>
      </c>
      <c r="U27" s="19">
        <v>10000</v>
      </c>
      <c r="V27" s="19">
        <v>10000</v>
      </c>
      <c r="W27" s="9">
        <v>2</v>
      </c>
      <c r="X27" s="22">
        <f t="shared" si="1"/>
        <v>41000</v>
      </c>
    </row>
    <row r="28" spans="1:24" ht="15.75" x14ac:dyDescent="0.25">
      <c r="A28" s="3">
        <v>4</v>
      </c>
      <c r="B28" s="4" t="s">
        <v>26</v>
      </c>
      <c r="C28" s="28">
        <v>2500</v>
      </c>
      <c r="D28" s="28">
        <v>3000</v>
      </c>
      <c r="E28" s="28">
        <v>3500</v>
      </c>
      <c r="F28" s="28">
        <v>4000</v>
      </c>
      <c r="G28" s="28">
        <v>5000</v>
      </c>
      <c r="H28" s="9">
        <v>1</v>
      </c>
      <c r="I28" s="22">
        <f t="shared" si="0"/>
        <v>18000</v>
      </c>
      <c r="J28">
        <f>I28/O28</f>
        <v>0.72</v>
      </c>
      <c r="K28" s="40">
        <f>J28*1</f>
        <v>0.72</v>
      </c>
      <c r="M28">
        <f>N28*1</f>
        <v>1</v>
      </c>
      <c r="N28">
        <f>O28/O28</f>
        <v>1</v>
      </c>
      <c r="O28" s="22">
        <v>25000</v>
      </c>
      <c r="P28" s="3">
        <v>4</v>
      </c>
      <c r="Q28" s="4" t="s">
        <v>26</v>
      </c>
      <c r="R28" s="19">
        <v>2500</v>
      </c>
      <c r="S28" s="19">
        <v>4000</v>
      </c>
      <c r="T28" s="19">
        <v>4000</v>
      </c>
      <c r="U28" s="19">
        <v>6500</v>
      </c>
      <c r="V28" s="19">
        <v>8000</v>
      </c>
      <c r="W28" s="9">
        <v>1</v>
      </c>
      <c r="X28" s="22">
        <f t="shared" si="1"/>
        <v>25000</v>
      </c>
    </row>
    <row r="29" spans="1:24" ht="45.75" customHeight="1" x14ac:dyDescent="0.25">
      <c r="A29" s="3">
        <v>5</v>
      </c>
      <c r="B29" s="4" t="s">
        <v>46</v>
      </c>
      <c r="C29" s="30" t="s">
        <v>48</v>
      </c>
      <c r="D29" s="30" t="s">
        <v>48</v>
      </c>
      <c r="E29" s="30" t="s">
        <v>49</v>
      </c>
      <c r="F29" s="30" t="s">
        <v>50</v>
      </c>
      <c r="G29" s="30" t="s">
        <v>50</v>
      </c>
      <c r="H29" s="18">
        <v>1</v>
      </c>
      <c r="I29" s="34">
        <v>2250</v>
      </c>
      <c r="J29">
        <v>1</v>
      </c>
      <c r="K29" s="40">
        <v>1</v>
      </c>
      <c r="M29">
        <v>1</v>
      </c>
      <c r="N29">
        <v>1</v>
      </c>
      <c r="O29" s="34">
        <v>2250</v>
      </c>
      <c r="P29" s="24">
        <v>5</v>
      </c>
      <c r="Q29" s="25" t="s">
        <v>45</v>
      </c>
      <c r="R29" s="26" t="s">
        <v>48</v>
      </c>
      <c r="S29" s="26" t="s">
        <v>48</v>
      </c>
      <c r="T29" s="26" t="s">
        <v>49</v>
      </c>
      <c r="U29" s="26" t="s">
        <v>52</v>
      </c>
      <c r="V29" s="26" t="s">
        <v>50</v>
      </c>
      <c r="W29" s="18">
        <v>1</v>
      </c>
      <c r="X29" s="22">
        <v>2250</v>
      </c>
    </row>
    <row r="30" spans="1:24" ht="15.75" x14ac:dyDescent="0.25">
      <c r="A30" s="3">
        <v>6</v>
      </c>
      <c r="B30" s="4" t="s">
        <v>27</v>
      </c>
      <c r="C30" s="28">
        <v>1900</v>
      </c>
      <c r="D30" s="28">
        <v>2100</v>
      </c>
      <c r="E30" s="28">
        <v>3050</v>
      </c>
      <c r="F30" s="28">
        <v>3500</v>
      </c>
      <c r="G30" s="28">
        <v>900</v>
      </c>
      <c r="H30" s="9">
        <v>4</v>
      </c>
      <c r="I30" s="22">
        <f t="shared" si="0"/>
        <v>11450</v>
      </c>
      <c r="J30">
        <f>I30/I30</f>
        <v>1</v>
      </c>
      <c r="K30" s="40">
        <f>J30*4</f>
        <v>4</v>
      </c>
      <c r="M30">
        <f>N30*4</f>
        <v>3.7379912663755457</v>
      </c>
      <c r="N30">
        <f>O30/I30</f>
        <v>0.93449781659388642</v>
      </c>
      <c r="O30" s="22">
        <v>10700</v>
      </c>
      <c r="P30" s="3">
        <v>6</v>
      </c>
      <c r="Q30" s="4" t="s">
        <v>27</v>
      </c>
      <c r="R30" s="21">
        <v>1900</v>
      </c>
      <c r="S30" s="21">
        <v>2200</v>
      </c>
      <c r="T30" s="21">
        <v>3050</v>
      </c>
      <c r="U30" s="21">
        <v>3500</v>
      </c>
      <c r="V30" s="21">
        <v>50</v>
      </c>
      <c r="W30" s="9">
        <v>4</v>
      </c>
      <c r="X30" s="22">
        <f t="shared" si="1"/>
        <v>10700</v>
      </c>
    </row>
    <row r="31" spans="1:24" ht="15.75" x14ac:dyDescent="0.25">
      <c r="A31" s="3">
        <v>7</v>
      </c>
      <c r="B31" s="4" t="s">
        <v>28</v>
      </c>
      <c r="C31" s="28">
        <v>5000</v>
      </c>
      <c r="D31" s="28">
        <v>5000</v>
      </c>
      <c r="E31" s="28">
        <v>6000</v>
      </c>
      <c r="F31" s="28">
        <v>11000</v>
      </c>
      <c r="G31" s="28">
        <v>9500</v>
      </c>
      <c r="H31" s="9">
        <v>4</v>
      </c>
      <c r="I31" s="22">
        <f t="shared" si="0"/>
        <v>36500</v>
      </c>
      <c r="J31">
        <f>I31/O31</f>
        <v>0.8902439024390244</v>
      </c>
      <c r="K31" s="40">
        <f>J31*4</f>
        <v>3.5609756097560976</v>
      </c>
      <c r="M31">
        <f>N31*4</f>
        <v>4</v>
      </c>
      <c r="N31">
        <f>O31/O31</f>
        <v>1</v>
      </c>
      <c r="O31" s="22">
        <v>41000</v>
      </c>
      <c r="P31" s="3">
        <v>7</v>
      </c>
      <c r="Q31" s="4" t="s">
        <v>28</v>
      </c>
      <c r="R31" s="19">
        <v>5000</v>
      </c>
      <c r="S31" s="19">
        <v>5000</v>
      </c>
      <c r="T31" s="19">
        <v>7000</v>
      </c>
      <c r="U31" s="19">
        <v>12000</v>
      </c>
      <c r="V31" s="19">
        <v>12000</v>
      </c>
      <c r="W31" s="9">
        <v>4</v>
      </c>
      <c r="X31" s="22">
        <f t="shared" si="1"/>
        <v>41000</v>
      </c>
    </row>
    <row r="32" spans="1:24" ht="15.75" x14ac:dyDescent="0.25">
      <c r="A32" s="3">
        <v>8</v>
      </c>
      <c r="B32" s="4" t="s">
        <v>29</v>
      </c>
      <c r="C32" s="28">
        <v>2400</v>
      </c>
      <c r="D32" s="28">
        <v>3400</v>
      </c>
      <c r="E32" s="28">
        <v>4200</v>
      </c>
      <c r="F32" s="28">
        <v>3400</v>
      </c>
      <c r="G32" s="28">
        <v>1800</v>
      </c>
      <c r="H32" s="9">
        <v>5</v>
      </c>
      <c r="I32" s="22">
        <f t="shared" si="0"/>
        <v>15200</v>
      </c>
      <c r="J32">
        <f>I32/I32</f>
        <v>1</v>
      </c>
      <c r="K32" s="40">
        <f>J32*5</f>
        <v>5</v>
      </c>
      <c r="M32">
        <f>N32*5</f>
        <v>3.4539473684210527</v>
      </c>
      <c r="N32">
        <f>O32/I32</f>
        <v>0.69078947368421051</v>
      </c>
      <c r="O32" s="22">
        <v>10500</v>
      </c>
      <c r="P32" s="3">
        <v>8</v>
      </c>
      <c r="Q32" s="4" t="s">
        <v>29</v>
      </c>
      <c r="R32" s="19">
        <v>2400</v>
      </c>
      <c r="S32" s="19">
        <v>3600</v>
      </c>
      <c r="T32" s="19">
        <v>4400</v>
      </c>
      <c r="U32" s="19">
        <v>50</v>
      </c>
      <c r="V32" s="19">
        <v>50</v>
      </c>
      <c r="W32" s="9">
        <v>5</v>
      </c>
      <c r="X32" s="22">
        <f t="shared" si="1"/>
        <v>10500</v>
      </c>
    </row>
    <row r="33" spans="1:24" ht="15.75" x14ac:dyDescent="0.25">
      <c r="A33" s="3">
        <v>9</v>
      </c>
      <c r="B33" s="4" t="s">
        <v>30</v>
      </c>
      <c r="C33" s="28">
        <v>1200</v>
      </c>
      <c r="D33" s="28">
        <v>1700</v>
      </c>
      <c r="E33" s="28">
        <v>2100</v>
      </c>
      <c r="F33" s="28">
        <v>1700</v>
      </c>
      <c r="G33" s="28">
        <v>900</v>
      </c>
      <c r="H33" s="9">
        <v>5</v>
      </c>
      <c r="I33" s="22">
        <f t="shared" si="0"/>
        <v>7600</v>
      </c>
      <c r="J33">
        <f>I33/I33</f>
        <v>1</v>
      </c>
      <c r="K33" s="40">
        <f>J33*5</f>
        <v>5</v>
      </c>
      <c r="M33">
        <f>N33*5</f>
        <v>3.4868421052631575</v>
      </c>
      <c r="N33">
        <f>O33/I33</f>
        <v>0.69736842105263153</v>
      </c>
      <c r="O33" s="22">
        <v>5300</v>
      </c>
      <c r="P33" s="3">
        <v>9</v>
      </c>
      <c r="Q33" s="4" t="s">
        <v>30</v>
      </c>
      <c r="R33" s="19">
        <v>1200</v>
      </c>
      <c r="S33" s="19">
        <v>1800</v>
      </c>
      <c r="T33" s="19">
        <v>2200</v>
      </c>
      <c r="U33" s="19">
        <v>50</v>
      </c>
      <c r="V33" s="19">
        <v>50</v>
      </c>
      <c r="W33" s="9">
        <v>5</v>
      </c>
      <c r="X33" s="22">
        <f t="shared" si="1"/>
        <v>5300</v>
      </c>
    </row>
    <row r="34" spans="1:24" ht="15.75" x14ac:dyDescent="0.25">
      <c r="A34" s="3">
        <v>10</v>
      </c>
      <c r="B34" s="4" t="s">
        <v>31</v>
      </c>
      <c r="C34" s="28">
        <v>3300</v>
      </c>
      <c r="D34" s="28">
        <v>4700</v>
      </c>
      <c r="E34" s="28">
        <v>7900</v>
      </c>
      <c r="F34" s="28">
        <v>9500</v>
      </c>
      <c r="G34" s="28">
        <v>9500</v>
      </c>
      <c r="H34" s="9">
        <v>3</v>
      </c>
      <c r="I34" s="22">
        <f t="shared" si="0"/>
        <v>34900</v>
      </c>
      <c r="J34">
        <f>I34/O34</f>
        <v>0.81542056074766356</v>
      </c>
      <c r="K34" s="40">
        <f>J34*3</f>
        <v>2.4462616822429908</v>
      </c>
      <c r="M34">
        <f>N34*3</f>
        <v>3</v>
      </c>
      <c r="N34">
        <f>O34/O34</f>
        <v>1</v>
      </c>
      <c r="O34" s="22">
        <v>42800</v>
      </c>
      <c r="P34" s="3">
        <v>10</v>
      </c>
      <c r="Q34" s="4" t="s">
        <v>31</v>
      </c>
      <c r="R34" s="19">
        <v>4800</v>
      </c>
      <c r="S34" s="19">
        <v>6000</v>
      </c>
      <c r="T34" s="19">
        <v>9000</v>
      </c>
      <c r="U34" s="19">
        <v>11000</v>
      </c>
      <c r="V34" s="19">
        <v>12000</v>
      </c>
      <c r="W34" s="9">
        <v>3</v>
      </c>
      <c r="X34" s="22">
        <f t="shared" si="1"/>
        <v>42800</v>
      </c>
    </row>
    <row r="35" spans="1:24" ht="18.75" x14ac:dyDescent="0.3">
      <c r="A35" s="3"/>
      <c r="B35" s="13" t="s">
        <v>44</v>
      </c>
      <c r="C35" s="31">
        <v>54.8</v>
      </c>
      <c r="D35" s="31">
        <v>64.599999999999994</v>
      </c>
      <c r="E35" s="31">
        <v>84.8</v>
      </c>
      <c r="F35" s="31">
        <v>99.7</v>
      </c>
      <c r="G35" s="31">
        <v>89.7</v>
      </c>
      <c r="H35" s="5"/>
      <c r="I35" s="27">
        <f t="shared" si="0"/>
        <v>393.59999999999997</v>
      </c>
      <c r="J35" s="22"/>
      <c r="K35" s="40"/>
      <c r="O35" s="27">
        <v>391.8</v>
      </c>
      <c r="P35" s="3"/>
      <c r="Q35" s="13" t="s">
        <v>44</v>
      </c>
      <c r="R35" s="17">
        <v>54</v>
      </c>
      <c r="S35" s="17">
        <v>64.900000000000006</v>
      </c>
      <c r="T35" s="17">
        <v>84.9</v>
      </c>
      <c r="U35" s="17">
        <v>99</v>
      </c>
      <c r="V35" s="17">
        <v>89</v>
      </c>
      <c r="W35" s="5"/>
      <c r="X35" s="27">
        <f t="shared" si="1"/>
        <v>391.8</v>
      </c>
    </row>
    <row r="37" spans="1:24" x14ac:dyDescent="0.25">
      <c r="J37" s="50" t="s">
        <v>58</v>
      </c>
      <c r="K37" s="51">
        <f>SUM(K3:K36)</f>
        <v>89.098814970580847</v>
      </c>
      <c r="L37" s="52"/>
      <c r="M37" s="51">
        <f>SUM(M3:M36)</f>
        <v>96.046068838155094</v>
      </c>
    </row>
    <row r="40" spans="1:24" ht="15.75" thickBot="1" x14ac:dyDescent="0.3"/>
    <row r="41" spans="1:24" ht="15.75" thickBot="1" x14ac:dyDescent="0.3">
      <c r="B41" s="8" t="s">
        <v>32</v>
      </c>
      <c r="C41" s="10" t="s">
        <v>39</v>
      </c>
      <c r="D41" s="11" t="s">
        <v>40</v>
      </c>
      <c r="E41" s="10" t="s">
        <v>41</v>
      </c>
      <c r="F41" s="12" t="s">
        <v>42</v>
      </c>
      <c r="G41" s="12" t="s">
        <v>43</v>
      </c>
      <c r="I41" s="5"/>
      <c r="J41" s="5"/>
      <c r="K41" s="46" t="s">
        <v>62</v>
      </c>
      <c r="L41" s="5"/>
      <c r="M41" s="43"/>
      <c r="Q41" s="8" t="s">
        <v>32</v>
      </c>
      <c r="R41" s="10" t="s">
        <v>39</v>
      </c>
      <c r="S41" s="11" t="s">
        <v>40</v>
      </c>
      <c r="T41" s="10" t="s">
        <v>41</v>
      </c>
      <c r="U41" s="12" t="s">
        <v>42</v>
      </c>
      <c r="V41" s="12" t="s">
        <v>43</v>
      </c>
    </row>
    <row r="42" spans="1:24" x14ac:dyDescent="0.25">
      <c r="I42" s="5"/>
      <c r="J42" s="5"/>
      <c r="K42" s="5"/>
      <c r="L42" s="5"/>
      <c r="M42" s="43"/>
    </row>
    <row r="43" spans="1:24" ht="21" x14ac:dyDescent="0.35">
      <c r="I43" s="5" t="s">
        <v>59</v>
      </c>
      <c r="J43" s="5">
        <f>K37/M37</f>
        <v>0.92766748341068606</v>
      </c>
      <c r="K43" s="44">
        <f>J43*60</f>
        <v>55.660049004641166</v>
      </c>
      <c r="L43" s="5" t="s">
        <v>61</v>
      </c>
      <c r="M43" s="43"/>
    </row>
    <row r="44" spans="1:24" x14ac:dyDescent="0.25">
      <c r="I44" s="5"/>
      <c r="J44" s="5"/>
      <c r="K44" s="5"/>
      <c r="L44" s="5"/>
      <c r="M44" s="43"/>
    </row>
    <row r="45" spans="1:24" x14ac:dyDescent="0.25">
      <c r="I45" s="5"/>
      <c r="J45" s="5"/>
      <c r="K45" s="5"/>
      <c r="L45" s="5"/>
      <c r="M45" s="43"/>
    </row>
    <row r="46" spans="1:24" ht="21" x14ac:dyDescent="0.35">
      <c r="I46" s="5" t="s">
        <v>60</v>
      </c>
      <c r="J46" s="5">
        <f>M37/M37</f>
        <v>1</v>
      </c>
      <c r="K46" s="42">
        <f>J46*60</f>
        <v>60</v>
      </c>
      <c r="L46" s="5" t="s">
        <v>61</v>
      </c>
      <c r="M46" s="43"/>
    </row>
    <row r="49" spans="9:12" x14ac:dyDescent="0.25">
      <c r="I49" s="5"/>
      <c r="J49" s="5"/>
      <c r="K49" s="45" t="s">
        <v>63</v>
      </c>
      <c r="L49" s="5"/>
    </row>
    <row r="50" spans="9:12" x14ac:dyDescent="0.25">
      <c r="I50" s="5"/>
      <c r="J50" s="5"/>
      <c r="K50" s="5"/>
      <c r="L50" s="5"/>
    </row>
    <row r="51" spans="9:12" x14ac:dyDescent="0.25">
      <c r="I51" s="5"/>
      <c r="J51" s="5"/>
      <c r="K51" s="5"/>
      <c r="L51" s="5"/>
    </row>
    <row r="52" spans="9:12" ht="21" x14ac:dyDescent="0.35">
      <c r="I52" s="5" t="s">
        <v>64</v>
      </c>
      <c r="J52" s="5">
        <f>391.8/393.6</f>
        <v>0.99542682926829262</v>
      </c>
      <c r="K52" s="44">
        <f>J52*40</f>
        <v>39.817073170731703</v>
      </c>
      <c r="L52" s="5" t="s">
        <v>61</v>
      </c>
    </row>
    <row r="53" spans="9:12" x14ac:dyDescent="0.25">
      <c r="I53" s="5"/>
      <c r="J53" s="5"/>
      <c r="K53" s="5"/>
      <c r="L53" s="5"/>
    </row>
    <row r="54" spans="9:12" x14ac:dyDescent="0.25">
      <c r="I54" s="5"/>
      <c r="J54" s="5"/>
      <c r="K54" s="5"/>
      <c r="L54" s="5"/>
    </row>
    <row r="55" spans="9:12" ht="21" x14ac:dyDescent="0.35">
      <c r="I55" s="5" t="s">
        <v>65</v>
      </c>
      <c r="J55" s="5">
        <f>391.8/391.8</f>
        <v>1</v>
      </c>
      <c r="K55" s="42">
        <f>J55*40</f>
        <v>40</v>
      </c>
      <c r="L55" s="5" t="s">
        <v>61</v>
      </c>
    </row>
    <row r="56" spans="9:12" x14ac:dyDescent="0.25">
      <c r="I56" s="5"/>
      <c r="J56" s="5"/>
      <c r="K56" s="5"/>
      <c r="L56" s="5"/>
    </row>
    <row r="57" spans="9:12" ht="33.75" customHeight="1" x14ac:dyDescent="0.25">
      <c r="J57" s="5"/>
      <c r="K57" s="53" t="s">
        <v>67</v>
      </c>
      <c r="L57" s="5"/>
    </row>
    <row r="58" spans="9:12" ht="23.25" customHeight="1" x14ac:dyDescent="0.35">
      <c r="I58" s="5" t="s">
        <v>66</v>
      </c>
      <c r="J58" s="5"/>
      <c r="K58" s="47">
        <f>K52+K43</f>
        <v>95.47712217537287</v>
      </c>
      <c r="L58" s="48" t="s">
        <v>61</v>
      </c>
    </row>
    <row r="59" spans="9:12" x14ac:dyDescent="0.25">
      <c r="I59" s="5"/>
      <c r="J59" s="5"/>
      <c r="K59" s="5"/>
      <c r="L59" s="5"/>
    </row>
    <row r="60" spans="9:12" ht="21" x14ac:dyDescent="0.35">
      <c r="I60" s="5" t="s">
        <v>68</v>
      </c>
      <c r="J60" s="5"/>
      <c r="K60" s="49">
        <v>100</v>
      </c>
      <c r="L60" s="48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Porównanie 2 ofert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</cp:lastModifiedBy>
  <dcterms:created xsi:type="dcterms:W3CDTF">2020-01-24T13:06:48Z</dcterms:created>
  <dcterms:modified xsi:type="dcterms:W3CDTF">2020-01-27T13:29:14Z</dcterms:modified>
</cp:coreProperties>
</file>